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0" yWindow="32760" windowWidth="19560" windowHeight="7815" tabRatio="673" activeTab="0"/>
  </bookViews>
  <sheets>
    <sheet name="Modello_valutazione_res" sheetId="1" r:id="rId1"/>
    <sheet name="Parametri_res" sheetId="2" r:id="rId2"/>
  </sheets>
  <externalReferences>
    <externalReference r:id="rId5"/>
  </externalReferences>
  <definedNames>
    <definedName name="_xlfn.SINGLE" hidden="1">#NAME?</definedName>
    <definedName name="altro_comp">'Parametri_res'!$B$24</definedName>
    <definedName name="Altro_compon">'Parametri_res'!#REF!</definedName>
    <definedName name="det_affitto">'Parametri_res'!$C$33</definedName>
    <definedName name="fran_imm">'Parametri_res'!$C$27</definedName>
    <definedName name="fran_mob">'Parametri_res'!$C$28</definedName>
    <definedName name="ISEE">#REF!</definedName>
    <definedName name="ISEEinf">#REF!</definedName>
    <definedName name="ISEEinf_d_s">'Parametri_res'!#REF!</definedName>
    <definedName name="ISEEinf_res">'Parametri_res'!$B$4</definedName>
    <definedName name="ISEEsup">#REF!</definedName>
    <definedName name="ISEEsup_d_s">'Parametri_res'!#REF!</definedName>
    <definedName name="ISEEsup_res">'Parametri_res'!$C$3</definedName>
    <definedName name="k">#REF!</definedName>
    <definedName name="NON_AUTO">'Parametri_res'!$B$25</definedName>
    <definedName name="Perc_max">'Parametri_res'!$B$13</definedName>
    <definedName name="Perc_min">'Parametri_res'!$B$12</definedName>
    <definedName name="quota_garantita">'Parametri_res'!$B$2</definedName>
    <definedName name="rendita">'Parametri_res'!$C$30</definedName>
    <definedName name="retta">'Parametri_res'!$B$14</definedName>
    <definedName name="s">#REF!</definedName>
    <definedName name="salva">'Parametri_res'!$B$20</definedName>
    <definedName name="T_max_dom">'Parametri_res'!#REF!</definedName>
    <definedName name="T_min_dom">'Parametri_res'!#REF!</definedName>
    <definedName name="Tmax">#REF!</definedName>
    <definedName name="Tmin">#REF!</definedName>
    <definedName name="val_pat">'Parametri_res'!$C$29</definedName>
  </definedNames>
  <calcPr fullCalcOnLoad="1"/>
</workbook>
</file>

<file path=xl/sharedStrings.xml><?xml version="1.0" encoding="utf-8"?>
<sst xmlns="http://schemas.openxmlformats.org/spreadsheetml/2006/main" count="41" uniqueCount="39">
  <si>
    <t>Percentuale minima di contribuzione</t>
  </si>
  <si>
    <t>Soglia ISEE superiore</t>
  </si>
  <si>
    <t>Soglia ISEE inferiore</t>
  </si>
  <si>
    <t>Retta minima</t>
  </si>
  <si>
    <t>Retta massima</t>
  </si>
  <si>
    <t>Trattamento minimo INPS ( mese - anno )</t>
  </si>
  <si>
    <t>Quota garantita ospite</t>
  </si>
  <si>
    <t>Retta giornaliera</t>
  </si>
  <si>
    <t>Soglia</t>
  </si>
  <si>
    <t>Totale risorse per il pagamento</t>
  </si>
  <si>
    <t>Giorni ricovero</t>
  </si>
  <si>
    <t>Costo annuo ricovero</t>
  </si>
  <si>
    <t>ISEE</t>
  </si>
  <si>
    <t>Perc_max</t>
  </si>
  <si>
    <t>Scala di equivalenza con una maggiorazione di 0,5</t>
  </si>
  <si>
    <t>Handicap</t>
  </si>
  <si>
    <t>UTENTE</t>
  </si>
  <si>
    <t>Salvaguardia</t>
  </si>
  <si>
    <t>ISE</t>
  </si>
  <si>
    <t>%</t>
  </si>
  <si>
    <t>Detrazione</t>
  </si>
  <si>
    <t>Tasse nette</t>
  </si>
  <si>
    <t>SCADENZA ISEE</t>
  </si>
  <si>
    <t>domanda agevolazione</t>
  </si>
  <si>
    <t>ISEE ordinario</t>
  </si>
  <si>
    <t>Ulteriori emulumenti non inclusi</t>
  </si>
  <si>
    <t>Reddito complessivo ai fini IRPEF (Quadro FC8 Sez. II DSU)</t>
  </si>
  <si>
    <t>Quota garantita (mai inferiore a 1/6  pensione minima INPS )</t>
  </si>
  <si>
    <t>Tasse lorde</t>
  </si>
  <si>
    <t>Retta giornaliera a carico dell'ospite</t>
  </si>
  <si>
    <t>Costo annuo a carico dell'utente</t>
  </si>
  <si>
    <t>Quota a carico FTSA</t>
  </si>
  <si>
    <t>Isee del solo utente</t>
  </si>
  <si>
    <t>Percentuale di incidenza componente aggiuntiva</t>
  </si>
  <si>
    <t>Quota retta di competenza componente aggiuntiva</t>
  </si>
  <si>
    <t>Recupero detrazione canone locazione presente in DSU e non più in essere</t>
  </si>
  <si>
    <t>retta a carico con € aggiunto</t>
  </si>
  <si>
    <t>Retta 2 = 55,50</t>
  </si>
  <si>
    <t>Retta 1 = 59,30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</si>
</sst>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#,000%"/>
    <numFmt numFmtId="177" formatCode="&quot;€&quot;#,##0.00"/>
    <numFmt numFmtId="178" formatCode="&quot;€&quot;#,##0"/>
    <numFmt numFmtId="179" formatCode="&quot;€&quot;#,##0.00;[Red]&quot;€&quot;#,##0.00"/>
    <numFmt numFmtId="180" formatCode="_-[$€-410]\ * #,##0.00_-;\-[$€-410]\ * #,##0.00_-;_-[$€-410]\ * &quot;-&quot;??_-;_-@_-"/>
    <numFmt numFmtId="181" formatCode="&quot;€&quot;\ #,##0.00;[Red]&quot;€&quot;\ #,##0.00"/>
    <numFmt numFmtId="182" formatCode="&quot;Sì&quot;;&quot;Sì&quot;;&quot;No&quot;"/>
    <numFmt numFmtId="183" formatCode="&quot;Vero&quot;;&quot;Vero&quot;;&quot;Falso&quot;"/>
    <numFmt numFmtId="184" formatCode="&quot;Attivo&quot;;&quot;Attivo&quot;;&quot;Inattivo&quot;"/>
    <numFmt numFmtId="185" formatCode="[$€-2]\ #.##000_);[Red]\([$€-2]\ #.##000\)"/>
    <numFmt numFmtId="186" formatCode="_-* #,##0.00_-;\-* #,##0.00_-;_-* &quot;-&quot;??_-;_-@"/>
    <numFmt numFmtId="187" formatCode="_-&quot;€&quot;\ * #,##0.00_-;\-&quot;€&quot;\ * #,##0.00_-;_-&quot;€&quot;\ * &quot;-&quot;??_-;_-@"/>
  </numFmts>
  <fonts count="4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sz val="8"/>
      <name val="Tahoma"/>
      <family val="2"/>
    </font>
    <font>
      <sz val="12"/>
      <name val="Helvetica Neue"/>
      <family val="0"/>
    </font>
    <font>
      <b/>
      <sz val="14"/>
      <name val="Verdan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sz val="12"/>
      <color indexed="14"/>
      <name val="Calibri"/>
      <family val="2"/>
    </font>
    <font>
      <sz val="12"/>
      <color indexed="17"/>
      <name val="Calibri"/>
      <family val="2"/>
    </font>
    <font>
      <sz val="12"/>
      <color indexed="10"/>
      <name val="Verdana"/>
      <family val="2"/>
    </font>
    <font>
      <sz val="8"/>
      <name val="Segoe U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  <font>
      <sz val="12"/>
      <color rgb="FFFF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 applyProtection="1">
      <alignment/>
      <protection hidden="1"/>
    </xf>
    <xf numFmtId="2" fontId="7" fillId="33" borderId="0" xfId="0" applyNumberFormat="1" applyFont="1" applyFill="1" applyAlignment="1" applyProtection="1">
      <alignment/>
      <protection hidden="1"/>
    </xf>
    <xf numFmtId="2" fontId="7" fillId="34" borderId="0" xfId="0" applyNumberFormat="1" applyFont="1" applyFill="1" applyAlignment="1" applyProtection="1">
      <alignment/>
      <protection hidden="1" locked="0"/>
    </xf>
    <xf numFmtId="0" fontId="7" fillId="34" borderId="0" xfId="0" applyFont="1" applyFill="1" applyAlignment="1" applyProtection="1">
      <alignment/>
      <protection hidden="1" locked="0"/>
    </xf>
    <xf numFmtId="2" fontId="7" fillId="0" borderId="0" xfId="0" applyNumberFormat="1" applyFont="1" applyAlignment="1" applyProtection="1">
      <alignment/>
      <protection hidden="1"/>
    </xf>
    <xf numFmtId="10" fontId="7" fillId="34" borderId="0" xfId="0" applyNumberFormat="1" applyFont="1" applyFill="1" applyAlignment="1" applyProtection="1">
      <alignment/>
      <protection hidden="1" locked="0"/>
    </xf>
    <xf numFmtId="177" fontId="7" fillId="33" borderId="0" xfId="0" applyNumberFormat="1" applyFont="1" applyFill="1" applyAlignment="1" applyProtection="1">
      <alignment/>
      <protection hidden="1"/>
    </xf>
    <xf numFmtId="0" fontId="7" fillId="0" borderId="0" xfId="0" applyFont="1" applyAlignment="1" applyProtection="1">
      <alignment/>
      <protection hidden="1" locked="0"/>
    </xf>
    <xf numFmtId="0" fontId="7" fillId="34" borderId="10" xfId="0" applyFont="1" applyFill="1" applyBorder="1" applyAlignment="1" applyProtection="1">
      <alignment vertical="center"/>
      <protection hidden="1" locked="0"/>
    </xf>
    <xf numFmtId="0" fontId="0" fillId="34" borderId="11" xfId="0" applyFill="1" applyBorder="1" applyAlignment="1" applyProtection="1">
      <alignment vertical="center"/>
      <protection hidden="1" locked="0"/>
    </xf>
    <xf numFmtId="0" fontId="0" fillId="34" borderId="12" xfId="0" applyFill="1" applyBorder="1" applyAlignment="1" applyProtection="1">
      <alignment vertical="center"/>
      <protection hidden="1" locked="0"/>
    </xf>
    <xf numFmtId="0" fontId="0" fillId="34" borderId="13" xfId="0" applyFill="1" applyBorder="1" applyAlignment="1" applyProtection="1">
      <alignment vertical="center"/>
      <protection hidden="1" locked="0"/>
    </xf>
    <xf numFmtId="0" fontId="0" fillId="34" borderId="14" xfId="0" applyFill="1" applyBorder="1" applyAlignment="1" applyProtection="1">
      <alignment vertical="center"/>
      <protection hidden="1" locked="0"/>
    </xf>
    <xf numFmtId="0" fontId="7" fillId="0" borderId="0" xfId="0" applyFont="1" applyAlignment="1" applyProtection="1">
      <alignment/>
      <protection locked="0"/>
    </xf>
    <xf numFmtId="2" fontId="7" fillId="33" borderId="0" xfId="0" applyNumberFormat="1" applyFont="1" applyFill="1" applyAlignment="1" applyProtection="1">
      <alignment/>
      <protection locked="0"/>
    </xf>
    <xf numFmtId="0" fontId="7" fillId="34" borderId="15" xfId="0" applyFont="1" applyFill="1" applyBorder="1" applyAlignment="1" applyProtection="1">
      <alignment vertical="center"/>
      <protection hidden="1" locked="0"/>
    </xf>
    <xf numFmtId="9" fontId="7" fillId="34" borderId="0" xfId="50" applyFont="1" applyFill="1" applyAlignment="1" applyProtection="1">
      <alignment/>
      <protection hidden="1"/>
    </xf>
    <xf numFmtId="0" fontId="7" fillId="34" borderId="0" xfId="0" applyFont="1" applyFill="1" applyAlignment="1" applyProtection="1">
      <alignment/>
      <protection locked="0"/>
    </xf>
    <xf numFmtId="180" fontId="7" fillId="34" borderId="0" xfId="0" applyNumberFormat="1" applyFont="1" applyFill="1" applyAlignment="1" applyProtection="1">
      <alignment/>
      <protection locked="0"/>
    </xf>
    <xf numFmtId="175" fontId="7" fillId="35" borderId="0" xfId="0" applyNumberFormat="1" applyFont="1" applyFill="1" applyAlignment="1" applyProtection="1">
      <alignment/>
      <protection hidden="1"/>
    </xf>
    <xf numFmtId="43" fontId="7" fillId="0" borderId="0" xfId="0" applyNumberFormat="1" applyFont="1" applyAlignment="1" applyProtection="1">
      <alignment/>
      <protection hidden="1"/>
    </xf>
    <xf numFmtId="9" fontId="10" fillId="0" borderId="0" xfId="50" applyFont="1" applyAlignment="1">
      <alignment/>
    </xf>
    <xf numFmtId="175" fontId="7" fillId="34" borderId="0" xfId="61" applyFont="1" applyFill="1" applyAlignme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 wrapText="1"/>
      <protection hidden="1"/>
    </xf>
    <xf numFmtId="44" fontId="7" fillId="34" borderId="0" xfId="45" applyNumberFormat="1" applyFont="1" applyFill="1" applyAlignment="1" applyProtection="1">
      <alignment/>
      <protection hidden="1" locked="0"/>
    </xf>
    <xf numFmtId="44" fontId="7" fillId="0" borderId="0" xfId="0" applyNumberFormat="1" applyFont="1" applyAlignment="1" applyProtection="1">
      <alignment/>
      <protection hidden="1"/>
    </xf>
    <xf numFmtId="1" fontId="7" fillId="34" borderId="0" xfId="0" applyNumberFormat="1" applyFont="1" applyFill="1" applyAlignment="1" applyProtection="1">
      <alignment/>
      <protection hidden="1" locked="0"/>
    </xf>
    <xf numFmtId="44" fontId="7" fillId="34" borderId="0" xfId="0" applyNumberFormat="1" applyFont="1" applyFill="1" applyAlignment="1" applyProtection="1">
      <alignment/>
      <protection hidden="1" locked="0"/>
    </xf>
    <xf numFmtId="44" fontId="7" fillId="33" borderId="0" xfId="0" applyNumberFormat="1" applyFont="1" applyFill="1" applyAlignment="1" applyProtection="1">
      <alignment/>
      <protection hidden="1"/>
    </xf>
    <xf numFmtId="44" fontId="7" fillId="35" borderId="0" xfId="0" applyNumberFormat="1" applyFont="1" applyFill="1" applyAlignment="1" applyProtection="1">
      <alignment/>
      <protection hidden="1" locked="0"/>
    </xf>
    <xf numFmtId="10" fontId="7" fillId="0" borderId="0" xfId="0" applyNumberFormat="1" applyFont="1" applyAlignment="1" applyProtection="1">
      <alignment/>
      <protection hidden="1"/>
    </xf>
    <xf numFmtId="44" fontId="7" fillId="36" borderId="0" xfId="45" applyNumberFormat="1" applyFont="1" applyFill="1" applyAlignment="1" applyProtection="1">
      <alignment/>
      <protection hidden="1" locked="0"/>
    </xf>
    <xf numFmtId="179" fontId="7" fillId="0" borderId="0" xfId="0" applyNumberFormat="1" applyFont="1" applyAlignment="1" applyProtection="1">
      <alignment/>
      <protection hidden="1"/>
    </xf>
    <xf numFmtId="179" fontId="8" fillId="0" borderId="0" xfId="0" applyNumberFormat="1" applyFont="1" applyAlignment="1" applyProtection="1">
      <alignment/>
      <protection hidden="1"/>
    </xf>
    <xf numFmtId="0" fontId="44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0" fillId="0" borderId="0" xfId="0" applyAlignment="1">
      <alignment/>
    </xf>
    <xf numFmtId="0" fontId="7" fillId="0" borderId="0" xfId="0" applyFont="1" applyAlignment="1" applyProtection="1">
      <alignment wrapText="1"/>
      <protection hidden="1"/>
    </xf>
    <xf numFmtId="0" fontId="0" fillId="0" borderId="0" xfId="0" applyAlignment="1">
      <alignment wrapText="1"/>
    </xf>
    <xf numFmtId="10" fontId="7" fillId="37" borderId="0" xfId="0" applyNumberFormat="1" applyFont="1" applyFill="1" applyAlignment="1" applyProtection="1">
      <alignment/>
      <protection hidden="1"/>
    </xf>
    <xf numFmtId="10" fontId="0" fillId="37" borderId="0" xfId="0" applyNumberFormat="1" applyFill="1" applyAlignment="1">
      <alignment/>
    </xf>
    <xf numFmtId="44" fontId="7" fillId="37" borderId="0" xfId="0" applyNumberFormat="1" applyFont="1" applyFill="1" applyAlignment="1" applyProtection="1">
      <alignment/>
      <protection hidden="1"/>
    </xf>
    <xf numFmtId="0" fontId="0" fillId="37" borderId="0" xfId="0" applyFont="1" applyFill="1" applyAlignment="1">
      <alignment/>
    </xf>
    <xf numFmtId="0" fontId="7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 horizontal="left" wrapText="1"/>
      <protection hidden="1"/>
    </xf>
    <xf numFmtId="0" fontId="7" fillId="0" borderId="16" xfId="0" applyFont="1" applyBorder="1" applyAlignment="1" applyProtection="1">
      <alignment horizontal="left" wrapText="1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7" fillId="0" borderId="17" xfId="0" applyFont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14" fontId="7" fillId="34" borderId="17" xfId="0" applyNumberFormat="1" applyFont="1" applyFill="1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14" fontId="0" fillId="34" borderId="15" xfId="0" applyNumberFormat="1" applyFill="1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DOM2019\profili\Users\lorsi\AppData\Local\Microsoft\Windows\Temporary%20Internet%20Files\Content.Outlook\BBYZLI72\CALCOLI%202019\BELLUCCI%20GIUSEPPE%20CALCOLO%20RSA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ello_valutazione_res"/>
      <sheetName val="Parametri_res"/>
    </sheetNames>
    <sheetDataSet>
      <sheetData sheetId="1">
        <row r="33">
          <cell r="B33">
            <v>1880</v>
          </cell>
        </row>
        <row r="34">
          <cell r="A34">
            <v>7750</v>
          </cell>
          <cell r="B34">
            <v>1297</v>
          </cell>
        </row>
        <row r="35">
          <cell r="A35">
            <v>15000</v>
          </cell>
          <cell r="B35">
            <v>1297</v>
          </cell>
        </row>
        <row r="36">
          <cell r="A36">
            <v>55000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view="pageBreakPreview" zoomScaleSheetLayoutView="100" zoomScalePageLayoutView="0" workbookViewId="0" topLeftCell="A1">
      <selection activeCell="K4" sqref="K4"/>
    </sheetView>
  </sheetViews>
  <sheetFormatPr defaultColWidth="10.75390625" defaultRowHeight="12.75"/>
  <cols>
    <col min="1" max="1" width="14.625" style="2" customWidth="1"/>
    <col min="2" max="4" width="10.75390625" style="2" customWidth="1"/>
    <col min="5" max="5" width="16.375" style="2" customWidth="1"/>
    <col min="6" max="6" width="15.875" style="2" customWidth="1"/>
    <col min="7" max="7" width="10.75390625" style="2" customWidth="1"/>
    <col min="8" max="8" width="13.125" style="2" bestFit="1" customWidth="1"/>
    <col min="9" max="9" width="11.625" style="2" bestFit="1" customWidth="1"/>
    <col min="10" max="10" width="13.875" style="2" customWidth="1"/>
    <col min="11" max="11" width="14.00390625" style="2" bestFit="1" customWidth="1"/>
    <col min="12" max="16384" width="10.75390625" style="2" customWidth="1"/>
  </cols>
  <sheetData>
    <row r="1" spans="1:7" ht="27" customHeight="1">
      <c r="A1" s="52" t="s">
        <v>16</v>
      </c>
      <c r="B1" s="53"/>
      <c r="C1" s="10"/>
      <c r="D1" s="11"/>
      <c r="E1" s="11"/>
      <c r="F1" s="12"/>
      <c r="G1" s="25">
        <v>2021</v>
      </c>
    </row>
    <row r="2" spans="1:8" ht="27" customHeight="1">
      <c r="A2" s="54"/>
      <c r="B2" s="55"/>
      <c r="C2" s="17"/>
      <c r="D2" s="13"/>
      <c r="E2" s="13"/>
      <c r="F2" s="14"/>
      <c r="H2" s="23"/>
    </row>
    <row r="3" spans="1:9" ht="27" customHeight="1">
      <c r="A3" s="56" t="s">
        <v>22</v>
      </c>
      <c r="B3" s="57"/>
      <c r="C3" s="59"/>
      <c r="D3" s="60"/>
      <c r="E3" s="60"/>
      <c r="F3" s="57"/>
      <c r="H3" s="22"/>
      <c r="I3" s="22"/>
    </row>
    <row r="4" spans="1:11" ht="27.75" customHeight="1">
      <c r="A4" s="58" t="s">
        <v>23</v>
      </c>
      <c r="B4" s="57"/>
      <c r="C4" s="61"/>
      <c r="D4" s="62"/>
      <c r="E4" s="62"/>
      <c r="F4" s="63"/>
      <c r="H4" s="2" t="s">
        <v>36</v>
      </c>
      <c r="K4" s="31">
        <f>K5+2</f>
        <v>2</v>
      </c>
    </row>
    <row r="5" spans="1:12" ht="27.75" customHeight="1">
      <c r="A5" s="46" t="s">
        <v>14</v>
      </c>
      <c r="B5" s="46"/>
      <c r="C5" s="46"/>
      <c r="D5" s="46"/>
      <c r="E5" s="46"/>
      <c r="F5" s="4"/>
      <c r="H5" s="38" t="s">
        <v>29</v>
      </c>
      <c r="I5" s="38"/>
      <c r="J5" s="38"/>
      <c r="K5" s="31">
        <f>MIN(F15,F13/F16*F15)</f>
        <v>0</v>
      </c>
      <c r="L5" s="28"/>
    </row>
    <row r="6" spans="1:11" ht="27.75" customHeight="1">
      <c r="A6" s="48" t="s">
        <v>24</v>
      </c>
      <c r="B6" s="48"/>
      <c r="C6" s="48"/>
      <c r="D6" s="48"/>
      <c r="E6" s="49"/>
      <c r="F6" s="27"/>
      <c r="H6" s="40" t="s">
        <v>31</v>
      </c>
      <c r="I6" s="40"/>
      <c r="J6" s="40"/>
      <c r="K6" s="31">
        <f>F15-K5</f>
        <v>53.5</v>
      </c>
    </row>
    <row r="7" spans="1:11" ht="25.5" customHeight="1">
      <c r="A7" s="38" t="s">
        <v>25</v>
      </c>
      <c r="B7" s="38"/>
      <c r="C7" s="38"/>
      <c r="D7" s="38"/>
      <c r="E7" s="47"/>
      <c r="F7" s="30"/>
      <c r="H7" s="40"/>
      <c r="I7" s="40"/>
      <c r="J7" s="40"/>
      <c r="K7" s="33"/>
    </row>
    <row r="8" spans="1:11" ht="31.5" customHeight="1">
      <c r="A8" s="50" t="s">
        <v>35</v>
      </c>
      <c r="B8" s="50"/>
      <c r="C8" s="50"/>
      <c r="D8" s="50"/>
      <c r="E8" s="51"/>
      <c r="F8" s="30"/>
      <c r="H8" s="26"/>
      <c r="I8" s="26"/>
      <c r="J8" s="26"/>
      <c r="K8" s="33"/>
    </row>
    <row r="9" spans="1:11" ht="25.5" customHeight="1">
      <c r="A9" s="38" t="s">
        <v>26</v>
      </c>
      <c r="B9" s="39"/>
      <c r="C9" s="39"/>
      <c r="D9" s="39"/>
      <c r="E9" s="39"/>
      <c r="F9" s="30"/>
      <c r="H9" s="26"/>
      <c r="I9" s="26"/>
      <c r="J9" s="26"/>
      <c r="K9" s="33"/>
    </row>
    <row r="10" spans="1:11" ht="25.5" customHeight="1">
      <c r="A10" s="38" t="s">
        <v>27</v>
      </c>
      <c r="B10" s="38"/>
      <c r="C10" s="38"/>
      <c r="D10" s="38"/>
      <c r="E10" s="47"/>
      <c r="F10" s="31">
        <v>1111.52</v>
      </c>
      <c r="H10" s="38" t="s">
        <v>32</v>
      </c>
      <c r="I10" s="39"/>
      <c r="J10" s="39"/>
      <c r="K10" s="34"/>
    </row>
    <row r="11" spans="1:11" ht="21.75" customHeight="1">
      <c r="A11" s="46" t="s">
        <v>20</v>
      </c>
      <c r="B11" s="46"/>
      <c r="C11" s="46"/>
      <c r="D11" s="46"/>
      <c r="E11" s="46"/>
      <c r="F11" s="31">
        <f>IF(F9&lt;'[1]Parametri_res'!A34,'[1]Parametri_res'!B33,IF(F9&gt;'[1]Parametri_res'!A35,'[1]Parametri_res'!$B$35*(('[1]Parametri_res'!A36-F9)/('[1]Parametri_res'!A36-'[1]Parametri_res'!A35)),'[1]Parametri_res'!$B$34+('[1]Parametri_res'!B33-'[1]Parametri_res'!B34)*('[1]Parametri_res'!A35-F9)/7250))</f>
        <v>1880</v>
      </c>
      <c r="H11" s="40" t="s">
        <v>33</v>
      </c>
      <c r="I11" s="41"/>
      <c r="J11" s="41"/>
      <c r="K11" s="42" t="e">
        <f>(F6-K10)/F6</f>
        <v>#DIV/0!</v>
      </c>
    </row>
    <row r="12" spans="1:11" ht="30" customHeight="1">
      <c r="A12" s="46" t="s">
        <v>21</v>
      </c>
      <c r="B12" s="46"/>
      <c r="C12" s="46"/>
      <c r="D12" s="46"/>
      <c r="E12" s="46"/>
      <c r="F12" s="31">
        <f>IF(Parametri_res!B38&lt;=1000,0,Parametri_res!B38-1000)</f>
        <v>0</v>
      </c>
      <c r="H12" s="41"/>
      <c r="I12" s="41"/>
      <c r="J12" s="41"/>
      <c r="K12" s="43"/>
    </row>
    <row r="13" spans="1:11" ht="27" customHeight="1">
      <c r="A13" s="38" t="s">
        <v>9</v>
      </c>
      <c r="B13" s="38"/>
      <c r="C13" s="38"/>
      <c r="D13" s="38"/>
      <c r="E13" s="47"/>
      <c r="F13" s="31">
        <f>MAX(0,F6*Parametri_res!D18+F7+F8-F10-F12)</f>
        <v>0</v>
      </c>
      <c r="H13" s="40" t="s">
        <v>34</v>
      </c>
      <c r="I13" s="41"/>
      <c r="J13" s="41"/>
      <c r="K13" s="44" t="e">
        <f>K6*K11</f>
        <v>#DIV/0!</v>
      </c>
    </row>
    <row r="14" spans="1:11" ht="45" customHeight="1">
      <c r="A14" s="38" t="s">
        <v>10</v>
      </c>
      <c r="B14" s="38"/>
      <c r="C14" s="38"/>
      <c r="D14" s="38"/>
      <c r="E14" s="47"/>
      <c r="F14" s="29">
        <v>365</v>
      </c>
      <c r="H14" s="41"/>
      <c r="I14" s="41"/>
      <c r="J14" s="41"/>
      <c r="K14" s="45"/>
    </row>
    <row r="15" spans="1:11" ht="27.75" customHeight="1">
      <c r="A15" s="38"/>
      <c r="B15" s="38"/>
      <c r="C15" s="38"/>
      <c r="D15" s="38"/>
      <c r="E15" s="38"/>
      <c r="F15" s="32">
        <v>53.5</v>
      </c>
      <c r="K15" s="35"/>
    </row>
    <row r="16" spans="1:11" ht="24.75" customHeight="1">
      <c r="A16" s="38" t="s">
        <v>11</v>
      </c>
      <c r="B16" s="38"/>
      <c r="C16" s="38"/>
      <c r="D16" s="38"/>
      <c r="E16" s="47"/>
      <c r="F16" s="31">
        <f>F14*F15</f>
        <v>19527.5</v>
      </c>
      <c r="K16" s="36"/>
    </row>
    <row r="17" spans="1:6" ht="34.5" customHeight="1">
      <c r="A17" s="38" t="s">
        <v>30</v>
      </c>
      <c r="B17" s="39"/>
      <c r="C17" s="39"/>
      <c r="D17" s="39"/>
      <c r="E17" s="39"/>
      <c r="F17" s="31">
        <f>K5*F14</f>
        <v>0</v>
      </c>
    </row>
  </sheetData>
  <sheetProtection/>
  <mergeCells count="26">
    <mergeCell ref="A1:B2"/>
    <mergeCell ref="A3:B3"/>
    <mergeCell ref="A4:B4"/>
    <mergeCell ref="C3:F3"/>
    <mergeCell ref="C4:F4"/>
    <mergeCell ref="A5:E5"/>
    <mergeCell ref="H5:J5"/>
    <mergeCell ref="H6:J6"/>
    <mergeCell ref="H7:J7"/>
    <mergeCell ref="H10:J10"/>
    <mergeCell ref="A11:E11"/>
    <mergeCell ref="A6:E6"/>
    <mergeCell ref="A7:E7"/>
    <mergeCell ref="A10:E10"/>
    <mergeCell ref="A9:E9"/>
    <mergeCell ref="A8:E8"/>
    <mergeCell ref="A17:E17"/>
    <mergeCell ref="H11:J12"/>
    <mergeCell ref="K11:K12"/>
    <mergeCell ref="H13:J14"/>
    <mergeCell ref="K13:K14"/>
    <mergeCell ref="A15:E15"/>
    <mergeCell ref="A12:E12"/>
    <mergeCell ref="A13:E13"/>
    <mergeCell ref="A14:E14"/>
    <mergeCell ref="A16:E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zoomScale="120" zoomScaleNormal="120" zoomScalePageLayoutView="0" workbookViewId="0" topLeftCell="A1">
      <selection activeCell="B1" sqref="B1"/>
    </sheetView>
  </sheetViews>
  <sheetFormatPr defaultColWidth="10.75390625" defaultRowHeight="12.75"/>
  <cols>
    <col min="1" max="1" width="37.875" style="2" bestFit="1" customWidth="1"/>
    <col min="2" max="2" width="16.625" style="2" customWidth="1"/>
    <col min="3" max="3" width="10.75390625" style="2" customWidth="1"/>
    <col min="4" max="4" width="15.75390625" style="2" customWidth="1"/>
    <col min="5" max="5" width="16.375" style="1" customWidth="1"/>
    <col min="6" max="6" width="10.75390625" style="1" customWidth="1"/>
    <col min="7" max="16384" width="10.75390625" style="2" customWidth="1"/>
  </cols>
  <sheetData>
    <row r="1" spans="1:6" ht="15">
      <c r="A1" s="2" t="s">
        <v>5</v>
      </c>
      <c r="B1" s="5">
        <v>513.01</v>
      </c>
      <c r="C1" s="6">
        <f>B1*13</f>
        <v>6669.13</v>
      </c>
      <c r="E1" s="2"/>
      <c r="F1" s="2"/>
    </row>
    <row r="2" spans="1:6" ht="15">
      <c r="A2" s="2" t="s">
        <v>6</v>
      </c>
      <c r="B2" s="3">
        <f>C1/6</f>
        <v>1111.5216666666668</v>
      </c>
      <c r="C2" s="6"/>
      <c r="D2" s="6"/>
      <c r="E2" s="2"/>
      <c r="F2" s="2"/>
    </row>
    <row r="3" spans="1:6" ht="15">
      <c r="A3" s="2" t="s">
        <v>1</v>
      </c>
      <c r="B3" s="15">
        <v>6.7</v>
      </c>
      <c r="C3" s="16">
        <f>B3*C1</f>
        <v>44683.171</v>
      </c>
      <c r="D3" s="6"/>
      <c r="E3" s="2"/>
      <c r="F3" s="2"/>
    </row>
    <row r="4" spans="1:6" ht="15">
      <c r="A4" s="2" t="s">
        <v>2</v>
      </c>
      <c r="B4" s="4">
        <v>0</v>
      </c>
      <c r="C4" s="6"/>
      <c r="D4" s="6"/>
      <c r="E4" s="2"/>
      <c r="F4" s="2"/>
    </row>
    <row r="6" spans="1:6" ht="15">
      <c r="A6" s="2" t="s">
        <v>12</v>
      </c>
      <c r="B6" s="2" t="s">
        <v>8</v>
      </c>
      <c r="E6" s="2"/>
      <c r="F6" s="2"/>
    </row>
    <row r="7" spans="1:6" ht="15">
      <c r="A7" s="6">
        <v>0</v>
      </c>
      <c r="B7" s="6">
        <v>16000</v>
      </c>
      <c r="E7" s="2"/>
      <c r="F7" s="2"/>
    </row>
    <row r="8" spans="1:6" ht="15">
      <c r="A8" s="6">
        <v>20001</v>
      </c>
      <c r="B8" s="6">
        <v>7500</v>
      </c>
      <c r="E8" s="2"/>
      <c r="F8" s="2"/>
    </row>
    <row r="9" spans="1:6" ht="15">
      <c r="A9" s="6">
        <v>30001</v>
      </c>
      <c r="B9" s="6">
        <v>3500</v>
      </c>
      <c r="E9" s="2"/>
      <c r="F9" s="2"/>
    </row>
    <row r="10" spans="1:6" ht="15">
      <c r="A10" s="6">
        <v>39909.22</v>
      </c>
      <c r="B10" s="6">
        <v>0</v>
      </c>
      <c r="E10" s="2"/>
      <c r="F10" s="2"/>
    </row>
    <row r="12" spans="1:6" ht="15">
      <c r="A12" s="2" t="s">
        <v>0</v>
      </c>
      <c r="B12" s="7">
        <v>0.05</v>
      </c>
      <c r="D12" s="37"/>
      <c r="E12" s="37"/>
      <c r="F12" s="37"/>
    </row>
    <row r="13" spans="1:6" ht="24" customHeight="1">
      <c r="A13" s="2" t="s">
        <v>13</v>
      </c>
      <c r="B13" s="7">
        <v>1</v>
      </c>
      <c r="D13" s="37"/>
      <c r="E13" s="37"/>
      <c r="F13" s="37"/>
    </row>
    <row r="14" spans="1:6" ht="25.5" customHeight="1">
      <c r="A14" s="2" t="s">
        <v>7</v>
      </c>
      <c r="B14" s="21">
        <v>53.5</v>
      </c>
      <c r="D14" s="37"/>
      <c r="E14" s="37"/>
      <c r="F14" s="37"/>
    </row>
    <row r="15" spans="1:6" ht="25.5" customHeight="1">
      <c r="A15" s="2" t="s">
        <v>3</v>
      </c>
      <c r="B15" s="8">
        <f>Perc_min*retta</f>
        <v>2.6750000000000003</v>
      </c>
      <c r="D15" s="37"/>
      <c r="E15" s="37"/>
      <c r="F15" s="37"/>
    </row>
    <row r="16" spans="1:6" ht="15">
      <c r="A16" s="2" t="s">
        <v>4</v>
      </c>
      <c r="B16" s="8">
        <f>Perc_max*retta</f>
        <v>53.5</v>
      </c>
      <c r="D16" s="37"/>
      <c r="E16" s="37"/>
      <c r="F16" s="37"/>
    </row>
    <row r="18" spans="1:4" ht="15">
      <c r="A18" s="9" t="s">
        <v>15</v>
      </c>
      <c r="B18" s="9" t="b">
        <v>1</v>
      </c>
      <c r="C18" s="9">
        <f>IF(B18=TRUE,1,0)</f>
        <v>1</v>
      </c>
      <c r="D18" s="2">
        <f>IF(C18=0,1,1.5)</f>
        <v>1.5</v>
      </c>
    </row>
    <row r="20" spans="1:2" ht="15">
      <c r="A20" s="2" t="s">
        <v>17</v>
      </c>
      <c r="B20" s="18">
        <v>0</v>
      </c>
    </row>
    <row r="22" spans="1:3" ht="15">
      <c r="A22" s="19" t="s">
        <v>38</v>
      </c>
      <c r="B22" s="20">
        <v>59.3</v>
      </c>
      <c r="C22" s="24">
        <v>51</v>
      </c>
    </row>
    <row r="23" spans="1:3" ht="15">
      <c r="A23" s="19" t="s">
        <v>37</v>
      </c>
      <c r="B23" s="20">
        <v>53.5</v>
      </c>
      <c r="C23" s="24">
        <v>51</v>
      </c>
    </row>
    <row r="25" spans="1:3" ht="15">
      <c r="A25" s="15">
        <v>2</v>
      </c>
      <c r="B25" s="15">
        <f>INDEX(A22:B23,A25,2)</f>
        <v>53.5</v>
      </c>
      <c r="C25" s="2">
        <f>INDEX(A22:C23,A25,3)</f>
        <v>51</v>
      </c>
    </row>
    <row r="27" spans="1:2" ht="15">
      <c r="A27" s="2" t="s">
        <v>18</v>
      </c>
      <c r="B27" s="2" t="s">
        <v>19</v>
      </c>
    </row>
    <row r="28" spans="1:2" ht="15">
      <c r="A28" s="2">
        <v>0</v>
      </c>
      <c r="B28" s="2">
        <v>0.23</v>
      </c>
    </row>
    <row r="29" spans="1:2" ht="15">
      <c r="A29" s="2">
        <v>15000</v>
      </c>
      <c r="B29" s="2">
        <v>0.27</v>
      </c>
    </row>
    <row r="30" ht="15">
      <c r="A30" s="2">
        <v>28000</v>
      </c>
    </row>
    <row r="31" ht="15">
      <c r="B31" s="2">
        <v>3450</v>
      </c>
    </row>
    <row r="32" spans="1:2" ht="15">
      <c r="A32" s="2" t="s">
        <v>18</v>
      </c>
      <c r="B32" s="2" t="s">
        <v>20</v>
      </c>
    </row>
    <row r="33" spans="1:2" ht="15">
      <c r="A33" s="2">
        <v>0</v>
      </c>
      <c r="B33" s="2">
        <v>1880</v>
      </c>
    </row>
    <row r="34" spans="1:2" ht="15">
      <c r="A34" s="2">
        <v>7750</v>
      </c>
      <c r="B34" s="2">
        <v>1297</v>
      </c>
    </row>
    <row r="35" spans="1:2" ht="15">
      <c r="A35" s="2">
        <v>15000</v>
      </c>
      <c r="B35" s="2">
        <v>1297</v>
      </c>
    </row>
    <row r="36" ht="15">
      <c r="A36" s="2">
        <v>55000</v>
      </c>
    </row>
    <row r="38" spans="1:2" ht="15">
      <c r="A38" s="2" t="s">
        <v>28</v>
      </c>
      <c r="B38" s="28">
        <f>IF(Modello_valutazione_res!F9&lt;A34,0,IF(Modello_valutazione_res!F9&lt;A35,(B28*Modello_valutazione_res!F9)-Modello_valutazione_res!F11,B29*(Modello_valutazione_res!F9-A29)+(B31-Modello_valutazione_res!F11)))</f>
        <v>0</v>
      </c>
    </row>
  </sheetData>
  <sheetProtection password="CADB" sheet="1" formatCells="0" formatColumns="0" formatRows="0" insertColumns="0" insertRows="0" insertHyperlinks="0" deleteColumns="0" deleteRows="0" selectLockedCells="1" sort="0" autoFilter="0" pivotTable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 Goatelli</dc:creator>
  <cp:keywords/>
  <dc:description/>
  <cp:lastModifiedBy>Fabio Scardigli</cp:lastModifiedBy>
  <cp:lastPrinted>2019-03-01T11:18:07Z</cp:lastPrinted>
  <dcterms:created xsi:type="dcterms:W3CDTF">2009-08-03T07:15:12Z</dcterms:created>
  <dcterms:modified xsi:type="dcterms:W3CDTF">2021-01-12T12:08:26Z</dcterms:modified>
  <cp:category/>
  <cp:version/>
  <cp:contentType/>
  <cp:contentStatus/>
</cp:coreProperties>
</file>